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010750\Dropbox\Zoom Rulings\"/>
    </mc:Choice>
  </mc:AlternateContent>
  <bookViews>
    <workbookView xWindow="-28920" yWindow="-120" windowWidth="29040" windowHeight="15840"/>
  </bookViews>
  <sheets>
    <sheet name="2 Perm Hgs" sheetId="3" r:id="rId1"/>
    <sheet name="1 Perm Hg" sheetId="4" r:id="rId2"/>
    <sheet name="Aggravated" sheetId="5" r:id="rId3"/>
  </sheets>
  <definedNames>
    <definedName name="_xlnm.Print_Area" localSheetId="1">'1 Perm Hg'!$A$1:$F$30</definedName>
    <definedName name="_xlnm.Print_Area" localSheetId="0">'2 Perm Hgs'!$A$1:$F$34</definedName>
    <definedName name="_xlnm.Print_Area" localSheetId="2">Aggravated!$A$1:$F$27</definedName>
    <definedName name="_xlnm.Print_Titles" localSheetId="1">'1 Perm Hg'!$1:$6</definedName>
    <definedName name="_xlnm.Print_Titles" localSheetId="0">'2 Perm Hgs'!$1:$6</definedName>
    <definedName name="_xlnm.Print_Titles" localSheetId="2">Aggravated!$1:$6</definedName>
  </definedNames>
  <calcPr calcId="152511"/>
</workbook>
</file>

<file path=xl/calcChain.xml><?xml version="1.0" encoding="utf-8"?>
<calcChain xmlns="http://schemas.openxmlformats.org/spreadsheetml/2006/main">
  <c r="F30" i="3" l="1"/>
  <c r="C30" i="3"/>
  <c r="B30" i="3"/>
  <c r="B3" i="5"/>
  <c r="B8" i="5"/>
  <c r="B13" i="5" l="1"/>
  <c r="B11" i="5"/>
  <c r="C11" i="5" s="1"/>
  <c r="B10" i="5"/>
  <c r="B9" i="5"/>
  <c r="C8" i="5"/>
  <c r="B4" i="5"/>
  <c r="C4" i="5" s="1"/>
  <c r="C2" i="5"/>
  <c r="B1" i="5"/>
  <c r="C1" i="5" s="1"/>
  <c r="B21" i="5" l="1"/>
  <c r="B24" i="5"/>
  <c r="B27" i="5"/>
  <c r="C27" i="5" s="1"/>
  <c r="E10" i="5"/>
  <c r="E11" i="5"/>
  <c r="E13" i="5"/>
  <c r="E8" i="5"/>
  <c r="E21" i="5"/>
  <c r="E9" i="5"/>
  <c r="E24" i="5"/>
  <c r="F8" i="5"/>
  <c r="C10" i="5"/>
  <c r="F11" i="5"/>
  <c r="C13" i="5"/>
  <c r="C21" i="5"/>
  <c r="C24" i="5"/>
  <c r="C3" i="5"/>
  <c r="B12" i="5"/>
  <c r="B20" i="5"/>
  <c r="B23" i="5"/>
  <c r="B26" i="5"/>
  <c r="F26" i="5" s="1"/>
  <c r="C9" i="5"/>
  <c r="F10" i="5"/>
  <c r="F13" i="5"/>
  <c r="F21" i="5"/>
  <c r="F24" i="5"/>
  <c r="F27" i="5"/>
  <c r="B22" i="5"/>
  <c r="F22" i="5" s="1"/>
  <c r="B25" i="5"/>
  <c r="F9" i="5"/>
  <c r="F12" i="5"/>
  <c r="B8" i="4"/>
  <c r="B8" i="3"/>
  <c r="E27" i="5" l="1"/>
  <c r="E23" i="5"/>
  <c r="B16" i="5"/>
  <c r="C23" i="5"/>
  <c r="B17" i="5"/>
  <c r="B18" i="5"/>
  <c r="E20" i="5"/>
  <c r="C20" i="5"/>
  <c r="C25" i="5"/>
  <c r="B19" i="5"/>
  <c r="E25" i="5"/>
  <c r="E12" i="5"/>
  <c r="C12" i="5"/>
  <c r="F23" i="5"/>
  <c r="C22" i="5"/>
  <c r="E22" i="5"/>
  <c r="F20" i="5"/>
  <c r="E26" i="5"/>
  <c r="C26" i="5"/>
  <c r="F25" i="5"/>
  <c r="B14" i="4"/>
  <c r="B3" i="4" s="1"/>
  <c r="C19" i="5" l="1"/>
  <c r="E19" i="5"/>
  <c r="F19" i="5"/>
  <c r="C16" i="5"/>
  <c r="E16" i="5"/>
  <c r="F16" i="5"/>
  <c r="E18" i="5"/>
  <c r="C18" i="5"/>
  <c r="F18" i="5"/>
  <c r="E17" i="5"/>
  <c r="C17" i="5"/>
  <c r="F17" i="5"/>
  <c r="F8" i="4"/>
  <c r="B13" i="4"/>
  <c r="C13" i="4" s="1"/>
  <c r="B12" i="4"/>
  <c r="C12" i="4" s="1"/>
  <c r="B11" i="4"/>
  <c r="C11" i="4" s="1"/>
  <c r="B4" i="4"/>
  <c r="C4" i="4" s="1"/>
  <c r="C2" i="4"/>
  <c r="B1" i="4"/>
  <c r="C1" i="4" s="1"/>
  <c r="B10" i="4" l="1"/>
  <c r="C8" i="3"/>
  <c r="C8" i="4"/>
  <c r="E8" i="4"/>
  <c r="C14" i="4"/>
  <c r="E11" i="4"/>
  <c r="E13" i="4"/>
  <c r="E10" i="4"/>
  <c r="E12" i="4"/>
  <c r="E14" i="4"/>
  <c r="F13" i="4"/>
  <c r="F11" i="4"/>
  <c r="C3" i="4"/>
  <c r="B30" i="4"/>
  <c r="F30" i="4" s="1"/>
  <c r="B29" i="4"/>
  <c r="B28" i="4"/>
  <c r="F28" i="4" s="1"/>
  <c r="B27" i="4"/>
  <c r="B26" i="4"/>
  <c r="F26" i="4" s="1"/>
  <c r="B25" i="4"/>
  <c r="B24" i="4"/>
  <c r="F24" i="4" s="1"/>
  <c r="B23" i="4"/>
  <c r="B16" i="4"/>
  <c r="F16" i="4" s="1"/>
  <c r="B15" i="4"/>
  <c r="F15" i="4" s="1"/>
  <c r="F14" i="4"/>
  <c r="F12" i="4"/>
  <c r="F10" i="4"/>
  <c r="B4" i="3"/>
  <c r="B3" i="3" s="1"/>
  <c r="F8" i="3" s="1"/>
  <c r="C10" i="4" l="1"/>
  <c r="B9" i="4"/>
  <c r="E23" i="4"/>
  <c r="C23" i="4"/>
  <c r="E27" i="4"/>
  <c r="C27" i="4"/>
  <c r="E24" i="4"/>
  <c r="C24" i="4"/>
  <c r="E28" i="4"/>
  <c r="C28" i="4"/>
  <c r="B22" i="4"/>
  <c r="F23" i="4"/>
  <c r="F27" i="4"/>
  <c r="E15" i="4"/>
  <c r="C15" i="4"/>
  <c r="E25" i="4"/>
  <c r="C25" i="4"/>
  <c r="E29" i="4"/>
  <c r="C29" i="4"/>
  <c r="E16" i="4"/>
  <c r="C16" i="4"/>
  <c r="E26" i="4"/>
  <c r="C26" i="4"/>
  <c r="B21" i="4"/>
  <c r="B20" i="4"/>
  <c r="B19" i="4"/>
  <c r="E30" i="4"/>
  <c r="C30" i="4"/>
  <c r="F25" i="4"/>
  <c r="F29" i="4"/>
  <c r="B14" i="3"/>
  <c r="B11" i="3"/>
  <c r="B12" i="3" l="1"/>
  <c r="B18" i="3"/>
  <c r="C9" i="4"/>
  <c r="E9" i="4"/>
  <c r="F9" i="4"/>
  <c r="E19" i="4"/>
  <c r="C19" i="4"/>
  <c r="F19" i="4"/>
  <c r="E22" i="4"/>
  <c r="C22" i="4"/>
  <c r="F22" i="4"/>
  <c r="E20" i="4"/>
  <c r="C20" i="4"/>
  <c r="F20" i="4"/>
  <c r="E21" i="4"/>
  <c r="C21" i="4"/>
  <c r="F21" i="4"/>
  <c r="B13" i="3"/>
  <c r="B17" i="3"/>
  <c r="B10" i="3"/>
  <c r="B9" i="3" s="1"/>
  <c r="B15" i="3" l="1"/>
  <c r="C15" i="3" s="1"/>
  <c r="F10" i="3"/>
  <c r="F14" i="3"/>
  <c r="F18" i="3"/>
  <c r="F11" i="3"/>
  <c r="F13" i="3"/>
  <c r="F12" i="3"/>
  <c r="F17" i="3"/>
  <c r="F9" i="3"/>
  <c r="C3" i="3"/>
  <c r="B19" i="3"/>
  <c r="F19" i="3" s="1"/>
  <c r="B28" i="3"/>
  <c r="F28" i="3" s="1"/>
  <c r="B32" i="3"/>
  <c r="B27" i="3"/>
  <c r="F27" i="3" s="1"/>
  <c r="B33" i="3"/>
  <c r="F33" i="3" s="1"/>
  <c r="B34" i="3"/>
  <c r="F34" i="3" s="1"/>
  <c r="B31" i="3"/>
  <c r="F31" i="3" s="1"/>
  <c r="B26" i="3"/>
  <c r="F26" i="3" s="1"/>
  <c r="B29" i="3"/>
  <c r="C13" i="3"/>
  <c r="C17" i="3"/>
  <c r="B16" i="3"/>
  <c r="F16" i="3" s="1"/>
  <c r="C14" i="3"/>
  <c r="C18" i="3"/>
  <c r="C10" i="3"/>
  <c r="C9" i="3"/>
  <c r="F15" i="3" l="1"/>
  <c r="F32" i="3"/>
  <c r="B25" i="3"/>
  <c r="F25" i="3" s="1"/>
  <c r="B22" i="3"/>
  <c r="F22" i="3" s="1"/>
  <c r="B24" i="3"/>
  <c r="F24" i="3" s="1"/>
  <c r="B23" i="3"/>
  <c r="F23" i="3" s="1"/>
  <c r="F29" i="3"/>
  <c r="C19" i="3"/>
  <c r="C16" i="3"/>
  <c r="C32" i="3"/>
  <c r="C25" i="3"/>
  <c r="C28" i="3"/>
  <c r="C11" i="3"/>
  <c r="C23" i="3" l="1"/>
  <c r="C27" i="3"/>
  <c r="C22" i="3"/>
  <c r="C29" i="3"/>
  <c r="C31" i="3"/>
  <c r="C33" i="3"/>
  <c r="C26" i="3"/>
  <c r="C34" i="3"/>
  <c r="C24" i="3" l="1"/>
  <c r="C4" i="3" l="1"/>
  <c r="C2" i="3"/>
  <c r="B1" i="3"/>
  <c r="E30" i="3" s="1"/>
  <c r="E15" i="3" l="1"/>
  <c r="E8" i="3"/>
  <c r="E19" i="3"/>
  <c r="E9" i="3"/>
  <c r="E13" i="3"/>
  <c r="E17" i="3"/>
  <c r="E18" i="3"/>
  <c r="E16" i="3"/>
  <c r="E14" i="3"/>
  <c r="E10" i="3"/>
  <c r="E11" i="3"/>
  <c r="E34" i="3"/>
  <c r="E33" i="3"/>
  <c r="E25" i="3"/>
  <c r="E32" i="3"/>
  <c r="E28" i="3"/>
  <c r="E26" i="3"/>
  <c r="E23" i="3"/>
  <c r="E31" i="3"/>
  <c r="E29" i="3"/>
  <c r="E27" i="3"/>
  <c r="E24" i="3"/>
  <c r="E22" i="3"/>
  <c r="C1" i="3"/>
  <c r="C12" i="3" l="1"/>
  <c r="E12" i="3"/>
</calcChain>
</file>

<file path=xl/sharedStrings.xml><?xml version="1.0" encoding="utf-8"?>
<sst xmlns="http://schemas.openxmlformats.org/spreadsheetml/2006/main" count="170" uniqueCount="63">
  <si>
    <t>45 days before trial (TRE 1009)</t>
  </si>
  <si>
    <t>30 days before trial (TRCP 193.5(b))</t>
  </si>
  <si>
    <t>30 days before trial (TRCP 190.3(b)(1)(A))</t>
  </si>
  <si>
    <t>30 days before trial (TRCP 216)</t>
  </si>
  <si>
    <t>7 days before trial (TRCP 63)</t>
  </si>
  <si>
    <t>Days from Today</t>
  </si>
  <si>
    <t>30 days before end of discovery period (TRCP 194.1, 196.1, 196.7, 197.1, 198.1, 204, 205.3)</t>
  </si>
  <si>
    <t>45 days before trial (TRCP 245)</t>
  </si>
  <si>
    <t>Days before Trial</t>
  </si>
  <si>
    <t>Jury demand</t>
  </si>
  <si>
    <t>10 days before permanency hearing (TFC 263.303)</t>
  </si>
  <si>
    <t>Ch. 263 Deadlines</t>
  </si>
  <si>
    <t>Other Pre-Trial Deadlines</t>
  </si>
  <si>
    <t>120 days after prev permanency hearing (TFC 263.305)</t>
  </si>
  <si>
    <t>10 days before status hearing (TFC 263.003, 262.114(a-1)(a-2), 263.007, 263.107)</t>
  </si>
  <si>
    <t>Due</t>
  </si>
  <si>
    <t>Dept must file placement info, report re notification of relatives, visitation plan</t>
  </si>
  <si>
    <t>Dept must file service plan</t>
  </si>
  <si>
    <t>Scheduling Order and Pre-Trial Memorandum</t>
  </si>
  <si>
    <t>60 days after appt (TFC 263.201)</t>
  </si>
  <si>
    <t>10 days before permanency hearing (TFC 263.3025, 263.303)</t>
  </si>
  <si>
    <t>Dept must file first permanency progress report</t>
  </si>
  <si>
    <t>Response to Dept report</t>
  </si>
  <si>
    <t>3 days before permanency hearing (TFC 263.303)</t>
  </si>
  <si>
    <t>Dept must file second permanency progress report</t>
  </si>
  <si>
    <t>180 days after appt (TFC 263.304)</t>
  </si>
  <si>
    <t>Case will be automatically dismissed on</t>
  </si>
  <si>
    <t xml:space="preserve">Final trial set in 470th District Court at 9:00 a.m. on </t>
  </si>
  <si>
    <t>Date Dept appointed managing conservator</t>
  </si>
  <si>
    <t>Today's date</t>
  </si>
  <si>
    <t>90 days before end of discovery period (TRCP 195.2(a))</t>
  </si>
  <si>
    <t>60 days before end of discovery period (TRCP 195.2(b))</t>
  </si>
  <si>
    <t>30 days before trial (470th court policy)</t>
  </si>
  <si>
    <t>Hearings on summary judgments and due order of pleading items (venue, FNC, abate, etc)</t>
  </si>
  <si>
    <t>Designate testifying experts (seeking aff. relief)</t>
  </si>
  <si>
    <t>Designate testifying experts (not seeking aff. rel.)</t>
  </si>
  <si>
    <t>Serve discovery requests</t>
  </si>
  <si>
    <t xml:space="preserve">File motions for summary judgment </t>
  </si>
  <si>
    <t>21 days before court's deadline for hearing (TRCP 166)</t>
  </si>
  <si>
    <t>Notice of trial setting</t>
  </si>
  <si>
    <t>File translations of foreign language documents</t>
  </si>
  <si>
    <t>Final supplement to discovery responses</t>
  </si>
  <si>
    <t>Level 2 discovery period ends</t>
  </si>
  <si>
    <t>Serve business records and affidavit</t>
  </si>
  <si>
    <t>14 days before trial (TRE 902(10)(A))</t>
  </si>
  <si>
    <t>Amend pleadings</t>
  </si>
  <si>
    <t>10 days before jury trial (470th court policy)</t>
  </si>
  <si>
    <t>45 days before trial (470th court policy)</t>
  </si>
  <si>
    <t>Full adversary hearing</t>
  </si>
  <si>
    <t>Within 14 days of removal (TFC 262.201(a))</t>
  </si>
  <si>
    <t xml:space="preserve">Status hearing - </t>
  </si>
  <si>
    <t xml:space="preserve">First permanency hearing - </t>
  </si>
  <si>
    <t xml:space="preserve">Second permanency hearing - </t>
  </si>
  <si>
    <t>Mediation must be completed by</t>
  </si>
  <si>
    <t>Pretrial (jury trials) must be completed by</t>
  </si>
  <si>
    <t>45 days after appt (TFC 263.101) or before status hearing</t>
  </si>
  <si>
    <r>
      <t xml:space="preserve">Case will be automatically dismissed  </t>
    </r>
    <r>
      <rPr>
        <i/>
        <sz val="8"/>
        <color theme="1"/>
        <rFont val="Calibri"/>
        <family val="2"/>
        <scheme val="minor"/>
      </rPr>
      <t>(TFC 263.401)</t>
    </r>
  </si>
  <si>
    <t>CAUSE NO. 470-</t>
  </si>
  <si>
    <t>Dept must file permanency progress report</t>
  </si>
  <si>
    <t xml:space="preserve">Permanency hearing - </t>
  </si>
  <si>
    <t>30 days after aggravated finding (TFC 262.2015(c))</t>
  </si>
  <si>
    <t>30 days before trial (TRCP 194.4(b))</t>
  </si>
  <si>
    <t>Pretrial disclosures must be provided to other parties and exhibit/witness lists filed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</si>
</sst>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dddd"/>
    <numFmt numFmtId="166" formatCode="m/d/yy;@"/>
  </numFmts>
  <fonts count="10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Alignment="1" applyProtection="1">
      <alignment horizontal="left" vertical="center" wrapText="1"/>
    </xf>
    <xf numFmtId="0" fontId="0" fillId="0" borderId="0" xfId="0" applyFont="1" applyAlignment="1" applyProtection="1">
      <alignment vertical="top"/>
    </xf>
    <xf numFmtId="1" fontId="0" fillId="0" borderId="0" xfId="0" applyNumberFormat="1" applyFont="1" applyFill="1" applyAlignment="1" applyProtection="1">
      <alignment horizontal="center" vertical="center"/>
    </xf>
    <xf numFmtId="0" fontId="0" fillId="0" borderId="0" xfId="0" applyFont="1" applyFill="1" applyAlignment="1" applyProtection="1">
      <alignment horizontal="center" vertical="top"/>
    </xf>
    <xf numFmtId="1" fontId="0" fillId="0" borderId="0" xfId="0" applyNumberFormat="1" applyFont="1" applyAlignment="1" applyProtection="1">
      <alignment horizontal="center" vertical="center"/>
    </xf>
    <xf numFmtId="0" fontId="0" fillId="0" borderId="0" xfId="0" applyFont="1" applyAlignment="1" applyProtection="1">
      <alignment horizontal="center" vertical="top"/>
    </xf>
    <xf numFmtId="0" fontId="2" fillId="0" borderId="0" xfId="0" applyFont="1" applyFill="1" applyAlignment="1" applyProtection="1">
      <alignment horizontal="left" vertical="center" wrapText="1"/>
    </xf>
    <xf numFmtId="1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ont="1" applyAlignment="1" applyProtection="1">
      <alignment vertical="center"/>
    </xf>
    <xf numFmtId="166" fontId="5" fillId="0" borderId="9" xfId="0" applyNumberFormat="1" applyFont="1" applyFill="1" applyBorder="1" applyAlignment="1" applyProtection="1">
      <alignment horizontal="center" vertical="center"/>
    </xf>
    <xf numFmtId="165" fontId="0" fillId="0" borderId="3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  <protection locked="0"/>
    </xf>
    <xf numFmtId="165" fontId="5" fillId="0" borderId="6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Fill="1" applyBorder="1" applyAlignment="1" applyProtection="1">
      <alignment horizontal="center" vertical="center"/>
    </xf>
    <xf numFmtId="165" fontId="0" fillId="0" borderId="0" xfId="0" applyNumberFormat="1" applyFont="1" applyAlignment="1" applyProtection="1">
      <alignment horizontal="center" vertical="center"/>
    </xf>
    <xf numFmtId="165" fontId="0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left" vertical="center" wrapText="1"/>
    </xf>
    <xf numFmtId="0" fontId="0" fillId="0" borderId="0" xfId="0" applyFont="1" applyFill="1" applyAlignment="1" applyProtection="1">
      <alignment horizontal="left" vertical="center" wrapText="1" indent="1"/>
    </xf>
    <xf numFmtId="0" fontId="4" fillId="0" borderId="0" xfId="0" applyFont="1" applyFill="1" applyAlignment="1" applyProtection="1">
      <alignment horizontal="left" vertical="center" wrapText="1"/>
    </xf>
    <xf numFmtId="0" fontId="0" fillId="0" borderId="0" xfId="0" applyFont="1" applyAlignment="1" applyProtection="1">
      <alignment horizontal="left" vertical="center" wrapText="1"/>
    </xf>
    <xf numFmtId="0" fontId="0" fillId="0" borderId="2" xfId="0" applyFont="1" applyFill="1" applyBorder="1" applyAlignment="1" applyProtection="1">
      <alignment horizontal="left" vertical="center" wrapText="1"/>
    </xf>
    <xf numFmtId="0" fontId="0" fillId="0" borderId="4" xfId="0" applyFont="1" applyFill="1" applyBorder="1" applyAlignment="1" applyProtection="1">
      <alignment horizontal="left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1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left" vertical="center" wrapText="1"/>
    </xf>
    <xf numFmtId="165" fontId="5" fillId="0" borderId="0" xfId="0" applyNumberFormat="1" applyFont="1" applyFill="1" applyBorder="1" applyAlignment="1" applyProtection="1">
      <alignment horizontal="center" vertical="center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vertical="center" wrapText="1"/>
    </xf>
    <xf numFmtId="164" fontId="6" fillId="0" borderId="0" xfId="0" applyNumberFormat="1" applyFont="1" applyFill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left" vertical="center" wrapText="1"/>
    </xf>
    <xf numFmtId="165" fontId="0" fillId="0" borderId="1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7" fillId="0" borderId="0" xfId="0" applyNumberFormat="1" applyFont="1" applyFill="1" applyBorder="1" applyAlignment="1" applyProtection="1">
      <alignment horizontal="center" vertical="center"/>
    </xf>
    <xf numFmtId="0" fontId="8" fillId="0" borderId="4" xfId="0" applyFont="1" applyFill="1" applyBorder="1" applyAlignment="1" applyProtection="1">
      <alignment horizontal="left" vertical="center" wrapText="1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165" fontId="7" fillId="0" borderId="6" xfId="0" applyNumberFormat="1" applyFont="1" applyFill="1" applyBorder="1" applyAlignment="1" applyProtection="1">
      <alignment horizontal="center" vertical="center"/>
    </xf>
    <xf numFmtId="0" fontId="8" fillId="0" borderId="5" xfId="0" applyFont="1" applyFill="1" applyBorder="1" applyAlignment="1" applyProtection="1">
      <alignment horizontal="left" vertical="center" wrapText="1"/>
    </xf>
    <xf numFmtId="166" fontId="7" fillId="0" borderId="8" xfId="0" applyNumberFormat="1" applyFont="1" applyFill="1" applyBorder="1" applyAlignment="1" applyProtection="1">
      <alignment horizontal="center" vertical="center"/>
      <protection locked="0"/>
    </xf>
    <xf numFmtId="165" fontId="7" fillId="0" borderId="7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166" fontId="7" fillId="0" borderId="1" xfId="0" applyNumberFormat="1" applyFont="1" applyFill="1" applyBorder="1" applyAlignment="1" applyProtection="1">
      <alignment horizontal="center" vertical="center"/>
    </xf>
    <xf numFmtId="165" fontId="8" fillId="0" borderId="1" xfId="0" applyNumberFormat="1" applyFont="1" applyFill="1" applyBorder="1" applyAlignment="1" applyProtection="1">
      <alignment horizontal="center" vertical="center"/>
    </xf>
    <xf numFmtId="164" fontId="6" fillId="0" borderId="4" xfId="0" applyNumberFormat="1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left" vertical="center" wrapText="1" indent="1"/>
    </xf>
    <xf numFmtId="164" fontId="6" fillId="0" borderId="4" xfId="0" applyNumberFormat="1" applyFont="1" applyFill="1" applyBorder="1" applyAlignment="1" applyProtection="1">
      <alignment horizontal="left" vertical="center" wrapText="1" indent="1"/>
    </xf>
    <xf numFmtId="164" fontId="6" fillId="0" borderId="0" xfId="0" applyNumberFormat="1" applyFont="1" applyFill="1" applyBorder="1" applyAlignment="1" applyProtection="1">
      <alignment horizontal="left" vertical="center" wrapText="1" indent="1"/>
    </xf>
    <xf numFmtId="0" fontId="6" fillId="0" borderId="4" xfId="0" applyNumberFormat="1" applyFont="1" applyBorder="1" applyAlignment="1" applyProtection="1">
      <alignment horizontal="left" vertical="center" wrapText="1" indent="1"/>
    </xf>
    <xf numFmtId="0" fontId="6" fillId="0" borderId="0" xfId="0" applyNumberFormat="1" applyFont="1" applyAlignment="1" applyProtection="1">
      <alignment horizontal="left" vertical="center" wrapText="1" inden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FFFFAB"/>
      <color rgb="FFE0E0E0"/>
      <color rgb="FFFFFFC9"/>
      <color rgb="FFE6E6E6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topLeftCell="A3" zoomScaleNormal="100" workbookViewId="0">
      <selection activeCell="C10" sqref="C10"/>
    </sheetView>
  </sheetViews>
  <sheetFormatPr defaultColWidth="27" defaultRowHeight="15" x14ac:dyDescent="0.25"/>
  <cols>
    <col min="1" max="1" width="47" style="22" bestFit="1" customWidth="1"/>
    <col min="2" max="2" width="8.7109375" style="39" customWidth="1"/>
    <col min="3" max="3" width="11.42578125" style="17" bestFit="1" customWidth="1"/>
    <col min="4" max="4" width="34" style="2" customWidth="1"/>
    <col min="5" max="5" width="10.42578125" style="6" customWidth="1"/>
    <col min="6" max="6" width="10.42578125" style="7" customWidth="1"/>
    <col min="7" max="16384" width="27" style="3"/>
  </cols>
  <sheetData>
    <row r="1" spans="1:6" ht="18" customHeight="1" x14ac:dyDescent="0.25">
      <c r="A1" s="23" t="s">
        <v>29</v>
      </c>
      <c r="B1" s="12">
        <f ca="1">TODAY()</f>
        <v>44411</v>
      </c>
      <c r="C1" s="13">
        <f ca="1">WEEKDAY(B1)</f>
        <v>3</v>
      </c>
      <c r="D1" s="55" t="s">
        <v>57</v>
      </c>
      <c r="E1" s="56"/>
      <c r="F1" s="56"/>
    </row>
    <row r="2" spans="1:6" ht="18" customHeight="1" x14ac:dyDescent="0.25">
      <c r="A2" s="24" t="s">
        <v>28</v>
      </c>
      <c r="B2" s="14">
        <v>43208</v>
      </c>
      <c r="C2" s="15">
        <f>WEEKDAY(B2)</f>
        <v>4</v>
      </c>
      <c r="D2" s="50"/>
      <c r="E2" s="33"/>
      <c r="F2" s="33"/>
    </row>
    <row r="3" spans="1:6" ht="18" customHeight="1" x14ac:dyDescent="0.25">
      <c r="A3" s="41" t="s">
        <v>27</v>
      </c>
      <c r="B3" s="42">
        <f>B4-30</f>
        <v>43547</v>
      </c>
      <c r="C3" s="43">
        <f>WEEKDAY(B3)</f>
        <v>7</v>
      </c>
      <c r="D3" s="53" t="s">
        <v>18</v>
      </c>
      <c r="E3" s="54"/>
      <c r="F3" s="54"/>
    </row>
    <row r="4" spans="1:6" ht="18" customHeight="1" x14ac:dyDescent="0.25">
      <c r="A4" s="44" t="s">
        <v>56</v>
      </c>
      <c r="B4" s="45">
        <f>($B$2+365)+(7-WEEKDAY(($B$2+365),3))</f>
        <v>43577</v>
      </c>
      <c r="C4" s="46">
        <f>WEEKDAY(B4)</f>
        <v>2</v>
      </c>
      <c r="D4" s="32"/>
      <c r="E4" s="33"/>
      <c r="F4" s="33"/>
    </row>
    <row r="5" spans="1:6" ht="18" customHeight="1" x14ac:dyDescent="0.25">
      <c r="A5" s="28"/>
      <c r="B5" s="14"/>
      <c r="C5" s="29"/>
      <c r="D5" s="30"/>
      <c r="E5" s="30"/>
      <c r="F5" s="30"/>
    </row>
    <row r="6" spans="1:6" ht="18" customHeight="1" x14ac:dyDescent="0.25">
      <c r="A6" s="20"/>
      <c r="B6" s="37"/>
      <c r="C6" s="16"/>
      <c r="D6" s="1"/>
      <c r="E6" s="4"/>
      <c r="F6" s="5"/>
    </row>
    <row r="7" spans="1:6" s="11" customFormat="1" ht="25.5" x14ac:dyDescent="0.25">
      <c r="A7" s="21" t="s">
        <v>11</v>
      </c>
      <c r="B7" s="40" t="s">
        <v>15</v>
      </c>
      <c r="C7" s="16"/>
      <c r="D7" s="8"/>
      <c r="E7" s="9" t="s">
        <v>5</v>
      </c>
      <c r="F7" s="10" t="s">
        <v>8</v>
      </c>
    </row>
    <row r="8" spans="1:6" ht="18" customHeight="1" x14ac:dyDescent="0.25">
      <c r="A8" s="25" t="s">
        <v>48</v>
      </c>
      <c r="B8" s="38">
        <f>B2+14</f>
        <v>43222</v>
      </c>
      <c r="C8" s="18">
        <f t="shared" ref="C8" si="0">WEEKDAY(B8)</f>
        <v>4</v>
      </c>
      <c r="D8" s="19" t="s">
        <v>49</v>
      </c>
      <c r="E8" s="26">
        <f t="shared" ref="E8" ca="1" si="1">B8-$B$1</f>
        <v>-1189</v>
      </c>
      <c r="F8" s="26">
        <f t="shared" ref="F8" si="2">$B$3-B8</f>
        <v>325</v>
      </c>
    </row>
    <row r="9" spans="1:6" ht="22.5" x14ac:dyDescent="0.25">
      <c r="A9" s="25" t="s">
        <v>17</v>
      </c>
      <c r="B9" s="38">
        <f>IF((B2+45)&lt;B10,(B2+45),B10)</f>
        <v>43253</v>
      </c>
      <c r="C9" s="18">
        <f t="shared" ref="C9:C19" si="3">WEEKDAY(B9)</f>
        <v>7</v>
      </c>
      <c r="D9" s="19" t="s">
        <v>55</v>
      </c>
      <c r="E9" s="26">
        <f ca="1">B9-$B$1</f>
        <v>-1158</v>
      </c>
      <c r="F9" s="26">
        <f t="shared" ref="F9:F18" si="4">$B$3-B9</f>
        <v>294</v>
      </c>
    </row>
    <row r="10" spans="1:6" ht="36" customHeight="1" x14ac:dyDescent="0.25">
      <c r="A10" s="25" t="s">
        <v>16</v>
      </c>
      <c r="B10" s="38">
        <f>B11-10</f>
        <v>43258</v>
      </c>
      <c r="C10" s="18">
        <f t="shared" si="3"/>
        <v>5</v>
      </c>
      <c r="D10" s="19" t="s">
        <v>14</v>
      </c>
      <c r="E10" s="26">
        <f t="shared" ref="E10:E18" ca="1" si="5">B10-$B$1</f>
        <v>-1153</v>
      </c>
      <c r="F10" s="26">
        <f t="shared" si="4"/>
        <v>289</v>
      </c>
    </row>
    <row r="11" spans="1:6" ht="18" customHeight="1" x14ac:dyDescent="0.25">
      <c r="A11" s="47" t="s">
        <v>50</v>
      </c>
      <c r="B11" s="48">
        <f>B2+60</f>
        <v>43268</v>
      </c>
      <c r="C11" s="49">
        <f t="shared" si="3"/>
        <v>1</v>
      </c>
      <c r="D11" s="19" t="s">
        <v>19</v>
      </c>
      <c r="E11" s="26">
        <f t="shared" ca="1" si="5"/>
        <v>-1143</v>
      </c>
      <c r="F11" s="26">
        <f t="shared" si="4"/>
        <v>279</v>
      </c>
    </row>
    <row r="12" spans="1:6" ht="22.5" x14ac:dyDescent="0.25">
      <c r="A12" s="25" t="s">
        <v>21</v>
      </c>
      <c r="B12" s="38">
        <f>B14-10</f>
        <v>43378</v>
      </c>
      <c r="C12" s="18">
        <f t="shared" si="3"/>
        <v>6</v>
      </c>
      <c r="D12" s="19" t="s">
        <v>20</v>
      </c>
      <c r="E12" s="26">
        <f t="shared" ca="1" si="5"/>
        <v>-1033</v>
      </c>
      <c r="F12" s="26">
        <f t="shared" si="4"/>
        <v>169</v>
      </c>
    </row>
    <row r="13" spans="1:6" ht="18" customHeight="1" x14ac:dyDescent="0.25">
      <c r="A13" s="25" t="s">
        <v>22</v>
      </c>
      <c r="B13" s="38">
        <f>B14-3</f>
        <v>43385</v>
      </c>
      <c r="C13" s="18">
        <f t="shared" si="3"/>
        <v>6</v>
      </c>
      <c r="D13" s="19" t="s">
        <v>23</v>
      </c>
      <c r="E13" s="26">
        <f t="shared" ref="E13" ca="1" si="6">B13-$B$1</f>
        <v>-1026</v>
      </c>
      <c r="F13" s="26">
        <f t="shared" si="4"/>
        <v>162</v>
      </c>
    </row>
    <row r="14" spans="1:6" ht="18" customHeight="1" x14ac:dyDescent="0.25">
      <c r="A14" s="47" t="s">
        <v>51</v>
      </c>
      <c r="B14" s="48">
        <f>B2+180</f>
        <v>43388</v>
      </c>
      <c r="C14" s="49">
        <f t="shared" si="3"/>
        <v>2</v>
      </c>
      <c r="D14" s="19" t="s">
        <v>25</v>
      </c>
      <c r="E14" s="26">
        <f t="shared" ca="1" si="5"/>
        <v>-1023</v>
      </c>
      <c r="F14" s="26">
        <f t="shared" si="4"/>
        <v>159</v>
      </c>
    </row>
    <row r="15" spans="1:6" ht="18" customHeight="1" x14ac:dyDescent="0.25">
      <c r="A15" s="34" t="s">
        <v>53</v>
      </c>
      <c r="B15" s="36">
        <f>$B$3-45</f>
        <v>43502</v>
      </c>
      <c r="C15" s="35">
        <f>WEEKDAY(B15)</f>
        <v>4</v>
      </c>
      <c r="D15" s="19" t="s">
        <v>47</v>
      </c>
      <c r="E15" s="26">
        <f t="shared" ref="E15" ca="1" si="7">B15-$B$1</f>
        <v>-909</v>
      </c>
      <c r="F15" s="26">
        <f t="shared" ref="F15" si="8">$B$3-B15</f>
        <v>45</v>
      </c>
    </row>
    <row r="16" spans="1:6" ht="18" customHeight="1" x14ac:dyDescent="0.25">
      <c r="A16" s="25" t="s">
        <v>24</v>
      </c>
      <c r="B16" s="38">
        <f>B18-10</f>
        <v>43498</v>
      </c>
      <c r="C16" s="18">
        <f t="shared" si="3"/>
        <v>7</v>
      </c>
      <c r="D16" s="19" t="s">
        <v>10</v>
      </c>
      <c r="E16" s="26">
        <f t="shared" ca="1" si="5"/>
        <v>-913</v>
      </c>
      <c r="F16" s="26">
        <f t="shared" si="4"/>
        <v>49</v>
      </c>
    </row>
    <row r="17" spans="1:6" ht="18" customHeight="1" x14ac:dyDescent="0.25">
      <c r="A17" s="25" t="s">
        <v>22</v>
      </c>
      <c r="B17" s="38">
        <f>B18-3</f>
        <v>43505</v>
      </c>
      <c r="C17" s="18">
        <f t="shared" si="3"/>
        <v>7</v>
      </c>
      <c r="D17" s="19" t="s">
        <v>23</v>
      </c>
      <c r="E17" s="26">
        <f t="shared" ca="1" si="5"/>
        <v>-906</v>
      </c>
      <c r="F17" s="26">
        <f t="shared" si="4"/>
        <v>42</v>
      </c>
    </row>
    <row r="18" spans="1:6" ht="22.5" x14ac:dyDescent="0.25">
      <c r="A18" s="47" t="s">
        <v>52</v>
      </c>
      <c r="B18" s="48">
        <f>B14+120</f>
        <v>43508</v>
      </c>
      <c r="C18" s="49">
        <f t="shared" si="3"/>
        <v>3</v>
      </c>
      <c r="D18" s="19" t="s">
        <v>13</v>
      </c>
      <c r="E18" s="26">
        <f t="shared" ca="1" si="5"/>
        <v>-903</v>
      </c>
      <c r="F18" s="26">
        <f t="shared" si="4"/>
        <v>39</v>
      </c>
    </row>
    <row r="19" spans="1:6" ht="18" customHeight="1" x14ac:dyDescent="0.25">
      <c r="A19" s="25" t="s">
        <v>54</v>
      </c>
      <c r="B19" s="38">
        <f>B3-10</f>
        <v>43537</v>
      </c>
      <c r="C19" s="18">
        <f t="shared" si="3"/>
        <v>4</v>
      </c>
      <c r="D19" s="19" t="s">
        <v>46</v>
      </c>
      <c r="E19" s="26">
        <f t="shared" ref="E19" ca="1" si="9">B19-$B$1</f>
        <v>-874</v>
      </c>
      <c r="F19" s="26">
        <f>$B$3-B19</f>
        <v>10</v>
      </c>
    </row>
    <row r="20" spans="1:6" ht="18" customHeight="1" x14ac:dyDescent="0.25">
      <c r="F20" s="27"/>
    </row>
    <row r="21" spans="1:6" s="11" customFormat="1" ht="25.5" x14ac:dyDescent="0.25">
      <c r="A21" s="21" t="s">
        <v>12</v>
      </c>
      <c r="B21" s="40" t="s">
        <v>15</v>
      </c>
      <c r="C21" s="16"/>
      <c r="D21" s="8"/>
      <c r="E21" s="9" t="s">
        <v>5</v>
      </c>
      <c r="F21" s="10" t="s">
        <v>8</v>
      </c>
    </row>
    <row r="22" spans="1:6" ht="22.5" x14ac:dyDescent="0.25">
      <c r="A22" s="25" t="s">
        <v>34</v>
      </c>
      <c r="B22" s="38">
        <f>$B$29-90</f>
        <v>43427</v>
      </c>
      <c r="C22" s="18">
        <f t="shared" ref="C22:C32" si="10">WEEKDAY(B22)</f>
        <v>6</v>
      </c>
      <c r="D22" s="19" t="s">
        <v>30</v>
      </c>
      <c r="E22" s="26">
        <f t="shared" ref="E22:E34" ca="1" si="11">B22-$B$1</f>
        <v>-984</v>
      </c>
      <c r="F22" s="26">
        <f>$B$3-B22</f>
        <v>120</v>
      </c>
    </row>
    <row r="23" spans="1:6" ht="22.5" x14ac:dyDescent="0.25">
      <c r="A23" s="25" t="s">
        <v>35</v>
      </c>
      <c r="B23" s="38">
        <f>$B$29-60</f>
        <v>43457</v>
      </c>
      <c r="C23" s="18">
        <f t="shared" si="10"/>
        <v>1</v>
      </c>
      <c r="D23" s="19" t="s">
        <v>31</v>
      </c>
      <c r="E23" s="26">
        <f t="shared" ca="1" si="11"/>
        <v>-954</v>
      </c>
      <c r="F23" s="26">
        <f t="shared" ref="F23:F34" si="12">$B$3-B23</f>
        <v>90</v>
      </c>
    </row>
    <row r="24" spans="1:6" ht="22.5" x14ac:dyDescent="0.25">
      <c r="A24" s="25" t="s">
        <v>36</v>
      </c>
      <c r="B24" s="38">
        <f>$B$29-30</f>
        <v>43487</v>
      </c>
      <c r="C24" s="18">
        <f t="shared" si="10"/>
        <v>3</v>
      </c>
      <c r="D24" s="19" t="s">
        <v>6</v>
      </c>
      <c r="E24" s="26">
        <f t="shared" ca="1" si="11"/>
        <v>-924</v>
      </c>
      <c r="F24" s="26">
        <f t="shared" si="12"/>
        <v>60</v>
      </c>
    </row>
    <row r="25" spans="1:6" ht="22.5" x14ac:dyDescent="0.25">
      <c r="A25" s="25" t="s">
        <v>37</v>
      </c>
      <c r="B25" s="38">
        <f>B32-21</f>
        <v>43496</v>
      </c>
      <c r="C25" s="18">
        <f>WEEKDAY(B25)</f>
        <v>5</v>
      </c>
      <c r="D25" s="19" t="s">
        <v>38</v>
      </c>
      <c r="E25" s="26">
        <f ca="1">B25-$B$1</f>
        <v>-915</v>
      </c>
      <c r="F25" s="26">
        <f>$B$3-B25</f>
        <v>51</v>
      </c>
    </row>
    <row r="26" spans="1:6" ht="18" customHeight="1" x14ac:dyDescent="0.25">
      <c r="A26" s="25" t="s">
        <v>39</v>
      </c>
      <c r="B26" s="38">
        <f>$B$3-45</f>
        <v>43502</v>
      </c>
      <c r="C26" s="18">
        <f t="shared" si="10"/>
        <v>4</v>
      </c>
      <c r="D26" s="19" t="s">
        <v>7</v>
      </c>
      <c r="E26" s="26">
        <f t="shared" ca="1" si="11"/>
        <v>-909</v>
      </c>
      <c r="F26" s="26">
        <f t="shared" si="12"/>
        <v>45</v>
      </c>
    </row>
    <row r="27" spans="1:6" ht="18" customHeight="1" x14ac:dyDescent="0.25">
      <c r="A27" s="25" t="s">
        <v>40</v>
      </c>
      <c r="B27" s="38">
        <f>$B$3-45</f>
        <v>43502</v>
      </c>
      <c r="C27" s="18">
        <f t="shared" si="10"/>
        <v>4</v>
      </c>
      <c r="D27" s="19" t="s">
        <v>0</v>
      </c>
      <c r="E27" s="26">
        <f t="shared" ca="1" si="11"/>
        <v>-909</v>
      </c>
      <c r="F27" s="26">
        <f t="shared" si="12"/>
        <v>45</v>
      </c>
    </row>
    <row r="28" spans="1:6" ht="18" customHeight="1" x14ac:dyDescent="0.25">
      <c r="A28" s="25" t="s">
        <v>41</v>
      </c>
      <c r="B28" s="38">
        <f>$B$3-30</f>
        <v>43517</v>
      </c>
      <c r="C28" s="18">
        <f t="shared" si="10"/>
        <v>5</v>
      </c>
      <c r="D28" s="19" t="s">
        <v>1</v>
      </c>
      <c r="E28" s="26">
        <f t="shared" ca="1" si="11"/>
        <v>-894</v>
      </c>
      <c r="F28" s="26">
        <f t="shared" si="12"/>
        <v>30</v>
      </c>
    </row>
    <row r="29" spans="1:6" ht="18" customHeight="1" x14ac:dyDescent="0.25">
      <c r="A29" s="25" t="s">
        <v>42</v>
      </c>
      <c r="B29" s="38">
        <f>$B$3-30</f>
        <v>43517</v>
      </c>
      <c r="C29" s="18">
        <f t="shared" si="10"/>
        <v>5</v>
      </c>
      <c r="D29" s="19" t="s">
        <v>2</v>
      </c>
      <c r="E29" s="26">
        <f t="shared" ca="1" si="11"/>
        <v>-894</v>
      </c>
      <c r="F29" s="26">
        <f t="shared" si="12"/>
        <v>30</v>
      </c>
    </row>
    <row r="30" spans="1:6" ht="30" x14ac:dyDescent="0.25">
      <c r="A30" s="25" t="s">
        <v>62</v>
      </c>
      <c r="B30" s="38">
        <f>$B$3-30</f>
        <v>43517</v>
      </c>
      <c r="C30" s="18">
        <f t="shared" si="10"/>
        <v>5</v>
      </c>
      <c r="D30" s="19" t="s">
        <v>61</v>
      </c>
      <c r="E30" s="26">
        <f t="shared" ca="1" si="11"/>
        <v>-894</v>
      </c>
      <c r="F30" s="26">
        <f t="shared" si="12"/>
        <v>30</v>
      </c>
    </row>
    <row r="31" spans="1:6" ht="18" customHeight="1" x14ac:dyDescent="0.25">
      <c r="A31" s="25" t="s">
        <v>9</v>
      </c>
      <c r="B31" s="38">
        <f>$B$3-30</f>
        <v>43517</v>
      </c>
      <c r="C31" s="18">
        <f t="shared" si="10"/>
        <v>5</v>
      </c>
      <c r="D31" s="19" t="s">
        <v>3</v>
      </c>
      <c r="E31" s="26">
        <f t="shared" ca="1" si="11"/>
        <v>-894</v>
      </c>
      <c r="F31" s="26">
        <f t="shared" si="12"/>
        <v>30</v>
      </c>
    </row>
    <row r="32" spans="1:6" ht="36" customHeight="1" x14ac:dyDescent="0.25">
      <c r="A32" s="25" t="s">
        <v>33</v>
      </c>
      <c r="B32" s="38">
        <f>$B$3-30</f>
        <v>43517</v>
      </c>
      <c r="C32" s="18">
        <f t="shared" si="10"/>
        <v>5</v>
      </c>
      <c r="D32" s="19" t="s">
        <v>32</v>
      </c>
      <c r="E32" s="26">
        <f t="shared" ca="1" si="11"/>
        <v>-894</v>
      </c>
      <c r="F32" s="26">
        <f t="shared" si="12"/>
        <v>30</v>
      </c>
    </row>
    <row r="33" spans="1:6" ht="18" customHeight="1" x14ac:dyDescent="0.25">
      <c r="A33" s="25" t="s">
        <v>43</v>
      </c>
      <c r="B33" s="38">
        <f>$B$3-14</f>
        <v>43533</v>
      </c>
      <c r="C33" s="18">
        <f>WEEKDAY(B33)</f>
        <v>7</v>
      </c>
      <c r="D33" s="19" t="s">
        <v>44</v>
      </c>
      <c r="E33" s="26">
        <f t="shared" ca="1" si="11"/>
        <v>-878</v>
      </c>
      <c r="F33" s="26">
        <f t="shared" si="12"/>
        <v>14</v>
      </c>
    </row>
    <row r="34" spans="1:6" ht="18" customHeight="1" x14ac:dyDescent="0.25">
      <c r="A34" s="25" t="s">
        <v>45</v>
      </c>
      <c r="B34" s="38">
        <f>$B$3-7</f>
        <v>43540</v>
      </c>
      <c r="C34" s="18">
        <f t="shared" ref="C34" si="13">WEEKDAY(B34)</f>
        <v>7</v>
      </c>
      <c r="D34" s="19" t="s">
        <v>4</v>
      </c>
      <c r="E34" s="26">
        <f t="shared" ca="1" si="11"/>
        <v>-871</v>
      </c>
      <c r="F34" s="26">
        <f t="shared" si="12"/>
        <v>7</v>
      </c>
    </row>
    <row r="35" spans="1:6" x14ac:dyDescent="0.25">
      <c r="C35" s="6"/>
    </row>
  </sheetData>
  <mergeCells count="2">
    <mergeCell ref="D3:F3"/>
    <mergeCell ref="D1:F1"/>
  </mergeCells>
  <printOptions horizontalCentered="1"/>
  <pageMargins left="0.7" right="0.7" top="0.75" bottom="0.75" header="0.3" footer="0.3"/>
  <pageSetup fitToWidth="0" fitToHeight="0" orientation="landscape" r:id="rId1"/>
  <headerFooter>
    <oddFooter>&amp;LTRCP 4 - if a period ends on a weekend/holiday, the period runs until the end of the next day which is not a weekend/holiday.
If a rule or statute requires a minimum notice period, the deadline will be before the weekend/holiday.&amp;RPage &amp;P of &amp;N</oddFooter>
  </headerFooter>
  <rowBreaks count="1" manualBreakCount="1">
    <brk id="20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Normal="100" workbookViewId="0"/>
  </sheetViews>
  <sheetFormatPr defaultColWidth="27" defaultRowHeight="15" x14ac:dyDescent="0.25"/>
  <cols>
    <col min="1" max="1" width="47" style="22" customWidth="1"/>
    <col min="2" max="2" width="8.7109375" style="39" bestFit="1" customWidth="1"/>
    <col min="3" max="3" width="11.42578125" style="17" bestFit="1" customWidth="1"/>
    <col min="4" max="4" width="34" style="2" customWidth="1"/>
    <col min="5" max="5" width="10.42578125" style="6" customWidth="1"/>
    <col min="6" max="6" width="10.42578125" style="7" customWidth="1"/>
    <col min="7" max="16384" width="27" style="3"/>
  </cols>
  <sheetData>
    <row r="1" spans="1:6" ht="18" customHeight="1" x14ac:dyDescent="0.25">
      <c r="A1" s="23" t="s">
        <v>29</v>
      </c>
      <c r="B1" s="12">
        <f ca="1">TODAY()</f>
        <v>44411</v>
      </c>
      <c r="C1" s="13">
        <f ca="1">WEEKDAY(B1)</f>
        <v>3</v>
      </c>
      <c r="D1" s="55" t="s">
        <v>57</v>
      </c>
      <c r="E1" s="56"/>
      <c r="F1" s="56"/>
    </row>
    <row r="2" spans="1:6" ht="18" customHeight="1" x14ac:dyDescent="0.25">
      <c r="A2" s="24" t="s">
        <v>28</v>
      </c>
      <c r="B2" s="14">
        <v>43208</v>
      </c>
      <c r="C2" s="15">
        <f>WEEKDAY(B2)</f>
        <v>4</v>
      </c>
      <c r="D2" s="51"/>
      <c r="E2" s="33"/>
      <c r="F2" s="33"/>
    </row>
    <row r="3" spans="1:6" ht="18" customHeight="1" x14ac:dyDescent="0.25">
      <c r="A3" s="41" t="s">
        <v>27</v>
      </c>
      <c r="B3" s="42">
        <f>B14+120</f>
        <v>43508</v>
      </c>
      <c r="C3" s="43">
        <f>WEEKDAY(B3)</f>
        <v>3</v>
      </c>
      <c r="D3" s="53" t="s">
        <v>18</v>
      </c>
      <c r="E3" s="54"/>
      <c r="F3" s="54"/>
    </row>
    <row r="4" spans="1:6" ht="18" customHeight="1" x14ac:dyDescent="0.25">
      <c r="A4" s="44" t="s">
        <v>26</v>
      </c>
      <c r="B4" s="45">
        <f>($B$2+365)+(7-WEEKDAY(($B$2+365),3))</f>
        <v>43577</v>
      </c>
      <c r="C4" s="46">
        <f>WEEKDAY(B4)</f>
        <v>2</v>
      </c>
      <c r="D4" s="32"/>
      <c r="E4" s="33"/>
      <c r="F4" s="33"/>
    </row>
    <row r="5" spans="1:6" ht="18" customHeight="1" x14ac:dyDescent="0.25">
      <c r="A5" s="28"/>
      <c r="B5" s="14"/>
      <c r="C5" s="29"/>
      <c r="D5" s="31"/>
      <c r="E5" s="31"/>
      <c r="F5" s="31"/>
    </row>
    <row r="6" spans="1:6" ht="18" customHeight="1" x14ac:dyDescent="0.25">
      <c r="A6" s="20"/>
      <c r="B6" s="37"/>
      <c r="C6" s="16"/>
      <c r="D6" s="1"/>
      <c r="E6" s="4"/>
      <c r="F6" s="5"/>
    </row>
    <row r="7" spans="1:6" s="11" customFormat="1" ht="25.5" x14ac:dyDescent="0.25">
      <c r="A7" s="21" t="s">
        <v>11</v>
      </c>
      <c r="B7" s="40" t="s">
        <v>15</v>
      </c>
      <c r="C7" s="16"/>
      <c r="D7" s="8"/>
      <c r="E7" s="9" t="s">
        <v>5</v>
      </c>
      <c r="F7" s="10" t="s">
        <v>8</v>
      </c>
    </row>
    <row r="8" spans="1:6" ht="18" customHeight="1" x14ac:dyDescent="0.25">
      <c r="A8" s="25" t="s">
        <v>48</v>
      </c>
      <c r="B8" s="38">
        <f>B2+14</f>
        <v>43222</v>
      </c>
      <c r="C8" s="18">
        <f t="shared" ref="C8" si="0">WEEKDAY(B8)</f>
        <v>4</v>
      </c>
      <c r="D8" s="19" t="s">
        <v>49</v>
      </c>
      <c r="E8" s="26">
        <f t="shared" ref="E8" ca="1" si="1">B8-$B$1</f>
        <v>-1189</v>
      </c>
      <c r="F8" s="26">
        <f t="shared" ref="F8" si="2">$B$3-B8</f>
        <v>286</v>
      </c>
    </row>
    <row r="9" spans="1:6" ht="22.5" x14ac:dyDescent="0.25">
      <c r="A9" s="25" t="s">
        <v>17</v>
      </c>
      <c r="B9" s="38">
        <f>IF((B2+45)&lt;B10,(B2+45),B10)</f>
        <v>43253</v>
      </c>
      <c r="C9" s="18">
        <f t="shared" ref="C9:C16" si="3">WEEKDAY(B9)</f>
        <v>7</v>
      </c>
      <c r="D9" s="19" t="s">
        <v>55</v>
      </c>
      <c r="E9" s="26">
        <f ca="1">B9-$B$1</f>
        <v>-1158</v>
      </c>
      <c r="F9" s="26">
        <f t="shared" ref="F9:F15" si="4">$B$3-B9</f>
        <v>255</v>
      </c>
    </row>
    <row r="10" spans="1:6" ht="36" customHeight="1" x14ac:dyDescent="0.25">
      <c r="A10" s="25" t="s">
        <v>16</v>
      </c>
      <c r="B10" s="38">
        <f>B11-10</f>
        <v>43258</v>
      </c>
      <c r="C10" s="18">
        <f t="shared" si="3"/>
        <v>5</v>
      </c>
      <c r="D10" s="19" t="s">
        <v>14</v>
      </c>
      <c r="E10" s="26">
        <f t="shared" ref="E10:E16" ca="1" si="5">B10-$B$1</f>
        <v>-1153</v>
      </c>
      <c r="F10" s="26">
        <f t="shared" si="4"/>
        <v>250</v>
      </c>
    </row>
    <row r="11" spans="1:6" ht="18" customHeight="1" x14ac:dyDescent="0.25">
      <c r="A11" s="47" t="s">
        <v>50</v>
      </c>
      <c r="B11" s="48">
        <f>B2+60</f>
        <v>43268</v>
      </c>
      <c r="C11" s="49">
        <f t="shared" si="3"/>
        <v>1</v>
      </c>
      <c r="D11" s="19" t="s">
        <v>19</v>
      </c>
      <c r="E11" s="26">
        <f t="shared" ca="1" si="5"/>
        <v>-1143</v>
      </c>
      <c r="F11" s="26">
        <f t="shared" si="4"/>
        <v>240</v>
      </c>
    </row>
    <row r="12" spans="1:6" ht="22.5" x14ac:dyDescent="0.25">
      <c r="A12" s="25" t="s">
        <v>21</v>
      </c>
      <c r="B12" s="38">
        <f>B14-10</f>
        <v>43378</v>
      </c>
      <c r="C12" s="18">
        <f t="shared" si="3"/>
        <v>6</v>
      </c>
      <c r="D12" s="19" t="s">
        <v>20</v>
      </c>
      <c r="E12" s="26">
        <f t="shared" ca="1" si="5"/>
        <v>-1033</v>
      </c>
      <c r="F12" s="26">
        <f t="shared" si="4"/>
        <v>130</v>
      </c>
    </row>
    <row r="13" spans="1:6" ht="18" customHeight="1" x14ac:dyDescent="0.25">
      <c r="A13" s="25" t="s">
        <v>22</v>
      </c>
      <c r="B13" s="38">
        <f>B14-3</f>
        <v>43385</v>
      </c>
      <c r="C13" s="18">
        <f t="shared" si="3"/>
        <v>6</v>
      </c>
      <c r="D13" s="19" t="s">
        <v>23</v>
      </c>
      <c r="E13" s="26">
        <f t="shared" ca="1" si="5"/>
        <v>-1026</v>
      </c>
      <c r="F13" s="26">
        <f t="shared" si="4"/>
        <v>123</v>
      </c>
    </row>
    <row r="14" spans="1:6" ht="18" customHeight="1" x14ac:dyDescent="0.25">
      <c r="A14" s="47" t="s">
        <v>51</v>
      </c>
      <c r="B14" s="48">
        <f>B2+180</f>
        <v>43388</v>
      </c>
      <c r="C14" s="49">
        <f t="shared" si="3"/>
        <v>2</v>
      </c>
      <c r="D14" s="19" t="s">
        <v>25</v>
      </c>
      <c r="E14" s="26">
        <f t="shared" ca="1" si="5"/>
        <v>-1023</v>
      </c>
      <c r="F14" s="26">
        <f t="shared" si="4"/>
        <v>120</v>
      </c>
    </row>
    <row r="15" spans="1:6" ht="18" customHeight="1" x14ac:dyDescent="0.25">
      <c r="A15" s="34" t="s">
        <v>53</v>
      </c>
      <c r="B15" s="36">
        <f>$B$3-45</f>
        <v>43463</v>
      </c>
      <c r="C15" s="35">
        <f>WEEKDAY(B15)</f>
        <v>7</v>
      </c>
      <c r="D15" s="19" t="s">
        <v>47</v>
      </c>
      <c r="E15" s="26">
        <f t="shared" ca="1" si="5"/>
        <v>-948</v>
      </c>
      <c r="F15" s="26">
        <f t="shared" si="4"/>
        <v>45</v>
      </c>
    </row>
    <row r="16" spans="1:6" ht="18" customHeight="1" x14ac:dyDescent="0.25">
      <c r="A16" s="25" t="s">
        <v>54</v>
      </c>
      <c r="B16" s="38">
        <f>B3-10</f>
        <v>43498</v>
      </c>
      <c r="C16" s="18">
        <f t="shared" si="3"/>
        <v>7</v>
      </c>
      <c r="D16" s="19" t="s">
        <v>46</v>
      </c>
      <c r="E16" s="26">
        <f t="shared" ca="1" si="5"/>
        <v>-913</v>
      </c>
      <c r="F16" s="26">
        <f>$B$3-B16</f>
        <v>10</v>
      </c>
    </row>
    <row r="17" spans="1:6" ht="18" customHeight="1" x14ac:dyDescent="0.25">
      <c r="F17" s="27"/>
    </row>
    <row r="18" spans="1:6" s="11" customFormat="1" ht="25.5" x14ac:dyDescent="0.25">
      <c r="A18" s="21" t="s">
        <v>12</v>
      </c>
      <c r="B18" s="40" t="s">
        <v>15</v>
      </c>
      <c r="C18" s="16"/>
      <c r="D18" s="8"/>
      <c r="E18" s="9" t="s">
        <v>5</v>
      </c>
      <c r="F18" s="10" t="s">
        <v>8</v>
      </c>
    </row>
    <row r="19" spans="1:6" ht="22.5" x14ac:dyDescent="0.25">
      <c r="A19" s="25" t="s">
        <v>34</v>
      </c>
      <c r="B19" s="38">
        <f>$B$26-90</f>
        <v>43388</v>
      </c>
      <c r="C19" s="18">
        <f t="shared" ref="C19:C28" si="6">WEEKDAY(B19)</f>
        <v>2</v>
      </c>
      <c r="D19" s="19" t="s">
        <v>30</v>
      </c>
      <c r="E19" s="26">
        <f t="shared" ref="E19:E30" ca="1" si="7">B19-$B$1</f>
        <v>-1023</v>
      </c>
      <c r="F19" s="26">
        <f>$B$3-B19</f>
        <v>120</v>
      </c>
    </row>
    <row r="20" spans="1:6" ht="22.5" x14ac:dyDescent="0.25">
      <c r="A20" s="25" t="s">
        <v>35</v>
      </c>
      <c r="B20" s="38">
        <f>$B$26-60</f>
        <v>43418</v>
      </c>
      <c r="C20" s="18">
        <f t="shared" si="6"/>
        <v>4</v>
      </c>
      <c r="D20" s="19" t="s">
        <v>31</v>
      </c>
      <c r="E20" s="26">
        <f t="shared" ca="1" si="7"/>
        <v>-993</v>
      </c>
      <c r="F20" s="26">
        <f t="shared" ref="F20:F30" si="8">$B$3-B20</f>
        <v>90</v>
      </c>
    </row>
    <row r="21" spans="1:6" ht="22.5" x14ac:dyDescent="0.25">
      <c r="A21" s="25" t="s">
        <v>36</v>
      </c>
      <c r="B21" s="38">
        <f>$B$26-30</f>
        <v>43448</v>
      </c>
      <c r="C21" s="18">
        <f t="shared" si="6"/>
        <v>6</v>
      </c>
      <c r="D21" s="19" t="s">
        <v>6</v>
      </c>
      <c r="E21" s="26">
        <f t="shared" ca="1" si="7"/>
        <v>-963</v>
      </c>
      <c r="F21" s="26">
        <f t="shared" si="8"/>
        <v>60</v>
      </c>
    </row>
    <row r="22" spans="1:6" ht="22.5" x14ac:dyDescent="0.25">
      <c r="A22" s="25" t="s">
        <v>37</v>
      </c>
      <c r="B22" s="38">
        <f>B28-21</f>
        <v>43457</v>
      </c>
      <c r="C22" s="18">
        <f>WEEKDAY(B22)</f>
        <v>1</v>
      </c>
      <c r="D22" s="19" t="s">
        <v>38</v>
      </c>
      <c r="E22" s="26">
        <f ca="1">B22-$B$1</f>
        <v>-954</v>
      </c>
      <c r="F22" s="26">
        <f>$B$3-B22</f>
        <v>51</v>
      </c>
    </row>
    <row r="23" spans="1:6" ht="18" customHeight="1" x14ac:dyDescent="0.25">
      <c r="A23" s="25" t="s">
        <v>39</v>
      </c>
      <c r="B23" s="38">
        <f>$B$3-45</f>
        <v>43463</v>
      </c>
      <c r="C23" s="18">
        <f t="shared" si="6"/>
        <v>7</v>
      </c>
      <c r="D23" s="19" t="s">
        <v>7</v>
      </c>
      <c r="E23" s="26">
        <f t="shared" ca="1" si="7"/>
        <v>-948</v>
      </c>
      <c r="F23" s="26">
        <f t="shared" si="8"/>
        <v>45</v>
      </c>
    </row>
    <row r="24" spans="1:6" ht="18" customHeight="1" x14ac:dyDescent="0.25">
      <c r="A24" s="25" t="s">
        <v>40</v>
      </c>
      <c r="B24" s="38">
        <f>$B$3-45</f>
        <v>43463</v>
      </c>
      <c r="C24" s="18">
        <f t="shared" si="6"/>
        <v>7</v>
      </c>
      <c r="D24" s="19" t="s">
        <v>0</v>
      </c>
      <c r="E24" s="26">
        <f t="shared" ca="1" si="7"/>
        <v>-948</v>
      </c>
      <c r="F24" s="26">
        <f t="shared" si="8"/>
        <v>45</v>
      </c>
    </row>
    <row r="25" spans="1:6" ht="18" customHeight="1" x14ac:dyDescent="0.25">
      <c r="A25" s="25" t="s">
        <v>41</v>
      </c>
      <c r="B25" s="38">
        <f>$B$3-30</f>
        <v>43478</v>
      </c>
      <c r="C25" s="18">
        <f t="shared" si="6"/>
        <v>1</v>
      </c>
      <c r="D25" s="19" t="s">
        <v>1</v>
      </c>
      <c r="E25" s="26">
        <f t="shared" ca="1" si="7"/>
        <v>-933</v>
      </c>
      <c r="F25" s="26">
        <f t="shared" si="8"/>
        <v>30</v>
      </c>
    </row>
    <row r="26" spans="1:6" ht="18" customHeight="1" x14ac:dyDescent="0.25">
      <c r="A26" s="25" t="s">
        <v>42</v>
      </c>
      <c r="B26" s="38">
        <f>$B$3-30</f>
        <v>43478</v>
      </c>
      <c r="C26" s="18">
        <f t="shared" si="6"/>
        <v>1</v>
      </c>
      <c r="D26" s="19" t="s">
        <v>2</v>
      </c>
      <c r="E26" s="26">
        <f t="shared" ca="1" si="7"/>
        <v>-933</v>
      </c>
      <c r="F26" s="26">
        <f t="shared" si="8"/>
        <v>30</v>
      </c>
    </row>
    <row r="27" spans="1:6" ht="18" customHeight="1" x14ac:dyDescent="0.25">
      <c r="A27" s="25" t="s">
        <v>9</v>
      </c>
      <c r="B27" s="38">
        <f>$B$3-30</f>
        <v>43478</v>
      </c>
      <c r="C27" s="18">
        <f t="shared" si="6"/>
        <v>1</v>
      </c>
      <c r="D27" s="19" t="s">
        <v>3</v>
      </c>
      <c r="E27" s="26">
        <f t="shared" ca="1" si="7"/>
        <v>-933</v>
      </c>
      <c r="F27" s="26">
        <f t="shared" si="8"/>
        <v>30</v>
      </c>
    </row>
    <row r="28" spans="1:6" ht="36" customHeight="1" x14ac:dyDescent="0.25">
      <c r="A28" s="25" t="s">
        <v>33</v>
      </c>
      <c r="B28" s="38">
        <f>$B$3-30</f>
        <v>43478</v>
      </c>
      <c r="C28" s="18">
        <f t="shared" si="6"/>
        <v>1</v>
      </c>
      <c r="D28" s="19" t="s">
        <v>32</v>
      </c>
      <c r="E28" s="26">
        <f t="shared" ca="1" si="7"/>
        <v>-933</v>
      </c>
      <c r="F28" s="26">
        <f t="shared" si="8"/>
        <v>30</v>
      </c>
    </row>
    <row r="29" spans="1:6" ht="18" customHeight="1" x14ac:dyDescent="0.25">
      <c r="A29" s="25" t="s">
        <v>43</v>
      </c>
      <c r="B29" s="38">
        <f>$B$3-14</f>
        <v>43494</v>
      </c>
      <c r="C29" s="18">
        <f>WEEKDAY(B29)</f>
        <v>3</v>
      </c>
      <c r="D29" s="19" t="s">
        <v>44</v>
      </c>
      <c r="E29" s="26">
        <f t="shared" ca="1" si="7"/>
        <v>-917</v>
      </c>
      <c r="F29" s="26">
        <f t="shared" si="8"/>
        <v>14</v>
      </c>
    </row>
    <row r="30" spans="1:6" ht="18" customHeight="1" x14ac:dyDescent="0.25">
      <c r="A30" s="25" t="s">
        <v>45</v>
      </c>
      <c r="B30" s="38">
        <f>$B$3-7</f>
        <v>43501</v>
      </c>
      <c r="C30" s="18">
        <f t="shared" ref="C30" si="9">WEEKDAY(B30)</f>
        <v>3</v>
      </c>
      <c r="D30" s="19" t="s">
        <v>4</v>
      </c>
      <c r="E30" s="26">
        <f t="shared" ca="1" si="7"/>
        <v>-910</v>
      </c>
      <c r="F30" s="26">
        <f t="shared" si="8"/>
        <v>7</v>
      </c>
    </row>
    <row r="31" spans="1:6" x14ac:dyDescent="0.25">
      <c r="C31" s="6"/>
    </row>
  </sheetData>
  <mergeCells count="2">
    <mergeCell ref="D1:F1"/>
    <mergeCell ref="D3:F3"/>
  </mergeCells>
  <printOptions horizontalCentered="1"/>
  <pageMargins left="0.7" right="0.7" top="0.75" bottom="0.75" header="0.3" footer="0.3"/>
  <pageSetup fitToWidth="0" fitToHeight="0" orientation="landscape" r:id="rId1"/>
  <headerFooter>
    <oddFooter>&amp;LTRCP 4 - if a period ends on a weekend/holiday, the period runs until the end of the next day which is not a weekend/holiday.
If a rule or statute requires a minimum notice period, the deadline will be before the weekend/holiday.&amp;RPage &amp;P of &amp;N</oddFooter>
  </headerFooter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zoomScaleNormal="100" workbookViewId="0"/>
  </sheetViews>
  <sheetFormatPr defaultColWidth="27" defaultRowHeight="15" x14ac:dyDescent="0.25"/>
  <cols>
    <col min="1" max="1" width="47" style="22" bestFit="1" customWidth="1"/>
    <col min="2" max="2" width="8.7109375" style="39" customWidth="1"/>
    <col min="3" max="3" width="11.42578125" style="17" bestFit="1" customWidth="1"/>
    <col min="4" max="4" width="34" style="2" customWidth="1"/>
    <col min="5" max="5" width="10.42578125" style="6" customWidth="1"/>
    <col min="6" max="6" width="10.42578125" style="7" customWidth="1"/>
    <col min="7" max="16384" width="27" style="3"/>
  </cols>
  <sheetData>
    <row r="1" spans="1:6" ht="18" customHeight="1" x14ac:dyDescent="0.25">
      <c r="A1" s="23" t="s">
        <v>29</v>
      </c>
      <c r="B1" s="12">
        <f ca="1">TODAY()</f>
        <v>44411</v>
      </c>
      <c r="C1" s="13">
        <f ca="1">WEEKDAY(B1)</f>
        <v>3</v>
      </c>
      <c r="D1" s="55" t="s">
        <v>57</v>
      </c>
      <c r="E1" s="56"/>
      <c r="F1" s="56"/>
    </row>
    <row r="2" spans="1:6" ht="18" customHeight="1" x14ac:dyDescent="0.25">
      <c r="A2" s="24" t="s">
        <v>28</v>
      </c>
      <c r="B2" s="14">
        <v>43208</v>
      </c>
      <c r="C2" s="15">
        <f>WEEKDAY(B2)</f>
        <v>4</v>
      </c>
      <c r="D2" s="52"/>
      <c r="E2" s="33"/>
      <c r="F2" s="33"/>
    </row>
    <row r="3" spans="1:6" ht="18" customHeight="1" x14ac:dyDescent="0.25">
      <c r="A3" s="41" t="s">
        <v>27</v>
      </c>
      <c r="B3" s="42">
        <f>B2+180</f>
        <v>43388</v>
      </c>
      <c r="C3" s="43">
        <f>WEEKDAY(B3)</f>
        <v>2</v>
      </c>
      <c r="D3" s="53" t="s">
        <v>18</v>
      </c>
      <c r="E3" s="54"/>
      <c r="F3" s="54"/>
    </row>
    <row r="4" spans="1:6" ht="18" customHeight="1" x14ac:dyDescent="0.25">
      <c r="A4" s="44" t="s">
        <v>56</v>
      </c>
      <c r="B4" s="45">
        <f>($B$2+365)+(7-WEEKDAY(($B$2+365),3))</f>
        <v>43577</v>
      </c>
      <c r="C4" s="46">
        <f>WEEKDAY(B4)</f>
        <v>2</v>
      </c>
      <c r="D4" s="32"/>
      <c r="E4" s="33"/>
      <c r="F4" s="33"/>
    </row>
    <row r="5" spans="1:6" ht="18" customHeight="1" x14ac:dyDescent="0.25">
      <c r="A5" s="28"/>
      <c r="B5" s="14"/>
      <c r="C5" s="29"/>
      <c r="D5" s="31"/>
      <c r="E5" s="31"/>
      <c r="F5" s="31"/>
    </row>
    <row r="6" spans="1:6" ht="18" customHeight="1" x14ac:dyDescent="0.25">
      <c r="A6" s="20"/>
      <c r="B6" s="37"/>
      <c r="C6" s="16"/>
      <c r="D6" s="1"/>
      <c r="E6" s="4"/>
      <c r="F6" s="5"/>
    </row>
    <row r="7" spans="1:6" s="11" customFormat="1" ht="25.5" x14ac:dyDescent="0.25">
      <c r="A7" s="21" t="s">
        <v>11</v>
      </c>
      <c r="B7" s="40" t="s">
        <v>15</v>
      </c>
      <c r="C7" s="16"/>
      <c r="D7" s="8"/>
      <c r="E7" s="9" t="s">
        <v>5</v>
      </c>
      <c r="F7" s="10" t="s">
        <v>8</v>
      </c>
    </row>
    <row r="8" spans="1:6" ht="18" customHeight="1" x14ac:dyDescent="0.25">
      <c r="A8" s="25" t="s">
        <v>48</v>
      </c>
      <c r="B8" s="38">
        <f>B2+14</f>
        <v>43222</v>
      </c>
      <c r="C8" s="18">
        <f t="shared" ref="C8:C13" si="0">WEEKDAY(B8)</f>
        <v>4</v>
      </c>
      <c r="D8" s="19" t="s">
        <v>49</v>
      </c>
      <c r="E8" s="26">
        <f t="shared" ref="E8:E13" ca="1" si="1">B8-$B$1</f>
        <v>-1189</v>
      </c>
      <c r="F8" s="26">
        <f t="shared" ref="F8:F12" si="2">$B$3-B8</f>
        <v>166</v>
      </c>
    </row>
    <row r="9" spans="1:6" ht="22.5" x14ac:dyDescent="0.25">
      <c r="A9" s="25" t="s">
        <v>58</v>
      </c>
      <c r="B9" s="38">
        <f>B11-10</f>
        <v>43242</v>
      </c>
      <c r="C9" s="18">
        <f t="shared" si="0"/>
        <v>3</v>
      </c>
      <c r="D9" s="19" t="s">
        <v>20</v>
      </c>
      <c r="E9" s="26">
        <f t="shared" ca="1" si="1"/>
        <v>-1169</v>
      </c>
      <c r="F9" s="26">
        <f t="shared" si="2"/>
        <v>146</v>
      </c>
    </row>
    <row r="10" spans="1:6" ht="18" customHeight="1" x14ac:dyDescent="0.25">
      <c r="A10" s="25" t="s">
        <v>22</v>
      </c>
      <c r="B10" s="38">
        <f>B11-3</f>
        <v>43249</v>
      </c>
      <c r="C10" s="18">
        <f t="shared" si="0"/>
        <v>3</v>
      </c>
      <c r="D10" s="19" t="s">
        <v>23</v>
      </c>
      <c r="E10" s="26">
        <f t="shared" ca="1" si="1"/>
        <v>-1162</v>
      </c>
      <c r="F10" s="26">
        <f t="shared" si="2"/>
        <v>139</v>
      </c>
    </row>
    <row r="11" spans="1:6" ht="22.5" x14ac:dyDescent="0.25">
      <c r="A11" s="47" t="s">
        <v>59</v>
      </c>
      <c r="B11" s="48">
        <f>B8+30</f>
        <v>43252</v>
      </c>
      <c r="C11" s="49">
        <f t="shared" si="0"/>
        <v>6</v>
      </c>
      <c r="D11" s="19" t="s">
        <v>60</v>
      </c>
      <c r="E11" s="26">
        <f t="shared" ca="1" si="1"/>
        <v>-1159</v>
      </c>
      <c r="F11" s="26">
        <f t="shared" si="2"/>
        <v>136</v>
      </c>
    </row>
    <row r="12" spans="1:6" ht="18" customHeight="1" x14ac:dyDescent="0.25">
      <c r="A12" s="34" t="s">
        <v>53</v>
      </c>
      <c r="B12" s="36">
        <f>$B$3-45</f>
        <v>43343</v>
      </c>
      <c r="C12" s="35">
        <f>WEEKDAY(B12)</f>
        <v>6</v>
      </c>
      <c r="D12" s="19" t="s">
        <v>47</v>
      </c>
      <c r="E12" s="26">
        <f t="shared" ca="1" si="1"/>
        <v>-1068</v>
      </c>
      <c r="F12" s="26">
        <f t="shared" si="2"/>
        <v>45</v>
      </c>
    </row>
    <row r="13" spans="1:6" ht="18" customHeight="1" x14ac:dyDescent="0.25">
      <c r="A13" s="25" t="s">
        <v>54</v>
      </c>
      <c r="B13" s="38">
        <f>B3-10</f>
        <v>43378</v>
      </c>
      <c r="C13" s="18">
        <f t="shared" si="0"/>
        <v>6</v>
      </c>
      <c r="D13" s="19" t="s">
        <v>46</v>
      </c>
      <c r="E13" s="26">
        <f t="shared" ca="1" si="1"/>
        <v>-1033</v>
      </c>
      <c r="F13" s="26">
        <f>$B$3-B13</f>
        <v>10</v>
      </c>
    </row>
    <row r="14" spans="1:6" ht="18" customHeight="1" x14ac:dyDescent="0.25">
      <c r="F14" s="27"/>
    </row>
    <row r="15" spans="1:6" s="11" customFormat="1" ht="25.5" x14ac:dyDescent="0.25">
      <c r="A15" s="21" t="s">
        <v>12</v>
      </c>
      <c r="B15" s="40" t="s">
        <v>15</v>
      </c>
      <c r="C15" s="16"/>
      <c r="D15" s="8"/>
      <c r="E15" s="9" t="s">
        <v>5</v>
      </c>
      <c r="F15" s="10" t="s">
        <v>8</v>
      </c>
    </row>
    <row r="16" spans="1:6" ht="22.5" x14ac:dyDescent="0.25">
      <c r="A16" s="25" t="s">
        <v>34</v>
      </c>
      <c r="B16" s="38">
        <f>$B$23-90</f>
        <v>43268</v>
      </c>
      <c r="C16" s="18">
        <f t="shared" ref="C16:C25" si="3">WEEKDAY(B16)</f>
        <v>1</v>
      </c>
      <c r="D16" s="19" t="s">
        <v>30</v>
      </c>
      <c r="E16" s="26">
        <f t="shared" ref="E16:E27" ca="1" si="4">B16-$B$1</f>
        <v>-1143</v>
      </c>
      <c r="F16" s="26">
        <f>$B$3-B16</f>
        <v>120</v>
      </c>
    </row>
    <row r="17" spans="1:6" ht="22.5" x14ac:dyDescent="0.25">
      <c r="A17" s="25" t="s">
        <v>35</v>
      </c>
      <c r="B17" s="38">
        <f>$B$23-60</f>
        <v>43298</v>
      </c>
      <c r="C17" s="18">
        <f t="shared" si="3"/>
        <v>3</v>
      </c>
      <c r="D17" s="19" t="s">
        <v>31</v>
      </c>
      <c r="E17" s="26">
        <f t="shared" ca="1" si="4"/>
        <v>-1113</v>
      </c>
      <c r="F17" s="26">
        <f t="shared" ref="F17:F27" si="5">$B$3-B17</f>
        <v>90</v>
      </c>
    </row>
    <row r="18" spans="1:6" ht="22.5" x14ac:dyDescent="0.25">
      <c r="A18" s="25" t="s">
        <v>36</v>
      </c>
      <c r="B18" s="38">
        <f>$B$23-30</f>
        <v>43328</v>
      </c>
      <c r="C18" s="18">
        <f t="shared" si="3"/>
        <v>5</v>
      </c>
      <c r="D18" s="19" t="s">
        <v>6</v>
      </c>
      <c r="E18" s="26">
        <f t="shared" ca="1" si="4"/>
        <v>-1083</v>
      </c>
      <c r="F18" s="26">
        <f t="shared" si="5"/>
        <v>60</v>
      </c>
    </row>
    <row r="19" spans="1:6" ht="22.5" x14ac:dyDescent="0.25">
      <c r="A19" s="25" t="s">
        <v>37</v>
      </c>
      <c r="B19" s="38">
        <f>B25-21</f>
        <v>43337</v>
      </c>
      <c r="C19" s="18">
        <f>WEEKDAY(B19)</f>
        <v>7</v>
      </c>
      <c r="D19" s="19" t="s">
        <v>38</v>
      </c>
      <c r="E19" s="26">
        <f ca="1">B19-$B$1</f>
        <v>-1074</v>
      </c>
      <c r="F19" s="26">
        <f>$B$3-B19</f>
        <v>51</v>
      </c>
    </row>
    <row r="20" spans="1:6" ht="18" customHeight="1" x14ac:dyDescent="0.25">
      <c r="A20" s="25" t="s">
        <v>39</v>
      </c>
      <c r="B20" s="38">
        <f>$B$3-45</f>
        <v>43343</v>
      </c>
      <c r="C20" s="18">
        <f t="shared" si="3"/>
        <v>6</v>
      </c>
      <c r="D20" s="19" t="s">
        <v>7</v>
      </c>
      <c r="E20" s="26">
        <f t="shared" ca="1" si="4"/>
        <v>-1068</v>
      </c>
      <c r="F20" s="26">
        <f t="shared" si="5"/>
        <v>45</v>
      </c>
    </row>
    <row r="21" spans="1:6" ht="18" customHeight="1" x14ac:dyDescent="0.25">
      <c r="A21" s="25" t="s">
        <v>40</v>
      </c>
      <c r="B21" s="38">
        <f>$B$3-45</f>
        <v>43343</v>
      </c>
      <c r="C21" s="18">
        <f t="shared" si="3"/>
        <v>6</v>
      </c>
      <c r="D21" s="19" t="s">
        <v>0</v>
      </c>
      <c r="E21" s="26">
        <f t="shared" ca="1" si="4"/>
        <v>-1068</v>
      </c>
      <c r="F21" s="26">
        <f t="shared" si="5"/>
        <v>45</v>
      </c>
    </row>
    <row r="22" spans="1:6" ht="18" customHeight="1" x14ac:dyDescent="0.25">
      <c r="A22" s="25" t="s">
        <v>41</v>
      </c>
      <c r="B22" s="38">
        <f>$B$3-30</f>
        <v>43358</v>
      </c>
      <c r="C22" s="18">
        <f t="shared" si="3"/>
        <v>7</v>
      </c>
      <c r="D22" s="19" t="s">
        <v>1</v>
      </c>
      <c r="E22" s="26">
        <f t="shared" ca="1" si="4"/>
        <v>-1053</v>
      </c>
      <c r="F22" s="26">
        <f t="shared" si="5"/>
        <v>30</v>
      </c>
    </row>
    <row r="23" spans="1:6" ht="18" customHeight="1" x14ac:dyDescent="0.25">
      <c r="A23" s="25" t="s">
        <v>42</v>
      </c>
      <c r="B23" s="38">
        <f>$B$3-30</f>
        <v>43358</v>
      </c>
      <c r="C23" s="18">
        <f t="shared" si="3"/>
        <v>7</v>
      </c>
      <c r="D23" s="19" t="s">
        <v>2</v>
      </c>
      <c r="E23" s="26">
        <f t="shared" ca="1" si="4"/>
        <v>-1053</v>
      </c>
      <c r="F23" s="26">
        <f t="shared" si="5"/>
        <v>30</v>
      </c>
    </row>
    <row r="24" spans="1:6" ht="18" customHeight="1" x14ac:dyDescent="0.25">
      <c r="A24" s="25" t="s">
        <v>9</v>
      </c>
      <c r="B24" s="38">
        <f>$B$3-30</f>
        <v>43358</v>
      </c>
      <c r="C24" s="18">
        <f t="shared" si="3"/>
        <v>7</v>
      </c>
      <c r="D24" s="19" t="s">
        <v>3</v>
      </c>
      <c r="E24" s="26">
        <f t="shared" ca="1" si="4"/>
        <v>-1053</v>
      </c>
      <c r="F24" s="26">
        <f t="shared" si="5"/>
        <v>30</v>
      </c>
    </row>
    <row r="25" spans="1:6" ht="36" customHeight="1" x14ac:dyDescent="0.25">
      <c r="A25" s="25" t="s">
        <v>33</v>
      </c>
      <c r="B25" s="38">
        <f>$B$3-30</f>
        <v>43358</v>
      </c>
      <c r="C25" s="18">
        <f t="shared" si="3"/>
        <v>7</v>
      </c>
      <c r="D25" s="19" t="s">
        <v>32</v>
      </c>
      <c r="E25" s="26">
        <f t="shared" ca="1" si="4"/>
        <v>-1053</v>
      </c>
      <c r="F25" s="26">
        <f t="shared" si="5"/>
        <v>30</v>
      </c>
    </row>
    <row r="26" spans="1:6" ht="18" customHeight="1" x14ac:dyDescent="0.25">
      <c r="A26" s="25" t="s">
        <v>43</v>
      </c>
      <c r="B26" s="38">
        <f>$B$3-14</f>
        <v>43374</v>
      </c>
      <c r="C26" s="18">
        <f>WEEKDAY(B26)</f>
        <v>2</v>
      </c>
      <c r="D26" s="19" t="s">
        <v>44</v>
      </c>
      <c r="E26" s="26">
        <f t="shared" ca="1" si="4"/>
        <v>-1037</v>
      </c>
      <c r="F26" s="26">
        <f t="shared" si="5"/>
        <v>14</v>
      </c>
    </row>
    <row r="27" spans="1:6" ht="18" customHeight="1" x14ac:dyDescent="0.25">
      <c r="A27" s="25" t="s">
        <v>45</v>
      </c>
      <c r="B27" s="38">
        <f>$B$3-7</f>
        <v>43381</v>
      </c>
      <c r="C27" s="18">
        <f t="shared" ref="C27" si="6">WEEKDAY(B27)</f>
        <v>2</v>
      </c>
      <c r="D27" s="19" t="s">
        <v>4</v>
      </c>
      <c r="E27" s="26">
        <f t="shared" ca="1" si="4"/>
        <v>-1030</v>
      </c>
      <c r="F27" s="26">
        <f t="shared" si="5"/>
        <v>7</v>
      </c>
    </row>
    <row r="28" spans="1:6" x14ac:dyDescent="0.25">
      <c r="C28" s="6"/>
    </row>
  </sheetData>
  <mergeCells count="2">
    <mergeCell ref="D1:F1"/>
    <mergeCell ref="D3:F3"/>
  </mergeCells>
  <printOptions horizontalCentered="1"/>
  <pageMargins left="0.7" right="0.7" top="0.75" bottom="0.75" header="0.3" footer="0.3"/>
  <pageSetup fitToWidth="0" fitToHeight="0" orientation="landscape" r:id="rId1"/>
  <headerFooter>
    <oddFooter>&amp;LTRCP 4 - if a period ends on a weekend/holiday, the period runs until the end of the next day which is not a weekend/holiday.
If a rule or statute requires a minimum notice period, the deadline will be before the weekend/holiday.&amp;RPage &amp;P of &amp;N</oddFooter>
  </headerFooter>
  <rowBreaks count="1" manualBreakCount="1">
    <brk id="1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 Perm Hgs</vt:lpstr>
      <vt:lpstr>1 Perm Hg</vt:lpstr>
      <vt:lpstr>Aggravated</vt:lpstr>
      <vt:lpstr>'1 Perm Hg'!Print_Area</vt:lpstr>
      <vt:lpstr>'2 Perm Hgs'!Print_Area</vt:lpstr>
      <vt:lpstr>Aggravated!Print_Area</vt:lpstr>
      <vt:lpstr>'1 Perm Hg'!Print_Titles</vt:lpstr>
      <vt:lpstr>'2 Perm Hgs'!Print_Titles</vt:lpstr>
      <vt:lpstr>Aggravated!Print_Titles</vt:lpstr>
    </vt:vector>
  </TitlesOfParts>
  <Company>Koons, Fuller, Vanden Eykel, Robertson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Miskel</dc:creator>
  <cp:lastModifiedBy>Judge Emily Miskel</cp:lastModifiedBy>
  <cp:lastPrinted>2021-07-08T18:24:25Z</cp:lastPrinted>
  <dcterms:created xsi:type="dcterms:W3CDTF">2010-03-15T19:05:50Z</dcterms:created>
  <dcterms:modified xsi:type="dcterms:W3CDTF">2021-08-03T15:57:27Z</dcterms:modified>
</cp:coreProperties>
</file>